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095" windowHeight="5985" activeTab="1"/>
  </bookViews>
  <sheets>
    <sheet name="до" sheetId="1" r:id="rId1"/>
    <sheet name="после" sheetId="4" r:id="rId2"/>
    <sheet name="Лист2" sheetId="2" r:id="rId3"/>
    <sheet name="Лист3" sheetId="3" r:id="rId4"/>
  </sheets>
  <definedNames>
    <definedName name="_xlnm.Print_Titles" localSheetId="0">до!$7:$7</definedName>
    <definedName name="_xlnm.Print_Titles" localSheetId="1">после!$7:$7</definedName>
    <definedName name="_xlnm.Print_Area" localSheetId="0">до!$A$1:$K$52</definedName>
    <definedName name="_xlnm.Print_Area" localSheetId="1">после!$A$1:$K$52</definedName>
  </definedNames>
  <calcPr calcId="125725"/>
</workbook>
</file>

<file path=xl/calcChain.xml><?xml version="1.0" encoding="utf-8"?>
<calcChain xmlns="http://schemas.openxmlformats.org/spreadsheetml/2006/main">
  <c r="J38" i="4"/>
  <c r="I38"/>
  <c r="H38"/>
  <c r="I37"/>
  <c r="H37"/>
  <c r="H30"/>
  <c r="J27"/>
  <c r="I27"/>
  <c r="H27"/>
  <c r="J25"/>
  <c r="I25"/>
  <c r="H25"/>
  <c r="I24"/>
  <c r="H24"/>
  <c r="I23"/>
  <c r="H23"/>
  <c r="J20"/>
  <c r="I20"/>
  <c r="H20"/>
  <c r="J15"/>
  <c r="I15"/>
  <c r="H15"/>
  <c r="J14"/>
  <c r="I14"/>
  <c r="H14"/>
  <c r="J13"/>
  <c r="I13"/>
  <c r="H13"/>
  <c r="J11"/>
  <c r="I11"/>
  <c r="H11"/>
  <c r="J8"/>
  <c r="J42" s="1"/>
  <c r="I8"/>
  <c r="I42" s="1"/>
  <c r="H8"/>
  <c r="H42" s="1"/>
  <c r="J20" i="1"/>
  <c r="L14"/>
  <c r="L15"/>
  <c r="L13"/>
  <c r="I15"/>
  <c r="I14"/>
  <c r="I13"/>
  <c r="H15"/>
  <c r="J15"/>
  <c r="J14"/>
  <c r="H14"/>
  <c r="J13"/>
  <c r="H13"/>
  <c r="O23" l="1"/>
  <c r="N23"/>
  <c r="M23"/>
  <c r="J27" l="1"/>
  <c r="I37"/>
  <c r="H37"/>
  <c r="H27"/>
  <c r="H30"/>
  <c r="H24"/>
  <c r="I24"/>
  <c r="I23"/>
  <c r="H23"/>
  <c r="I38" l="1"/>
  <c r="J38"/>
  <c r="H38"/>
  <c r="H25"/>
  <c r="I20"/>
  <c r="H20"/>
  <c r="J25" l="1"/>
  <c r="I27"/>
  <c r="I25" s="1"/>
  <c r="I11"/>
  <c r="I8" s="1"/>
  <c r="I42" s="1"/>
  <c r="J11"/>
  <c r="J8" s="1"/>
  <c r="J42" s="1"/>
  <c r="H11"/>
  <c r="H8" s="1"/>
  <c r="H42" s="1"/>
</calcChain>
</file>

<file path=xl/sharedStrings.xml><?xml version="1.0" encoding="utf-8"?>
<sst xmlns="http://schemas.openxmlformats.org/spreadsheetml/2006/main" count="393" uniqueCount="147">
  <si>
    <t>№ п.п</t>
  </si>
  <si>
    <t>Наименование основного мероприятия</t>
  </si>
  <si>
    <t>Ответственный испольнитель (руководитель ФИО)</t>
  </si>
  <si>
    <t>Контрольное событие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</si>
  <si>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</si>
  <si>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</si>
  <si>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</si>
  <si>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</si>
  <si>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</si>
  <si>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</si>
  <si>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</si>
  <si>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</si>
  <si>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Отчет</t>
  </si>
  <si>
    <t xml:space="preserve">об исполнении плана реализации муниципальной программы "Обеспечение качественными жилищно-коммунальными услугами" </t>
  </si>
  <si>
    <t>1.1.</t>
  </si>
  <si>
    <t>1.1.1.</t>
  </si>
  <si>
    <t>Акт законченного ремонта</t>
  </si>
  <si>
    <t>Улучшение технического состояния многоквартирных домов</t>
  </si>
  <si>
    <t>в том числе:</t>
  </si>
  <si>
    <t>1.1.1.1.</t>
  </si>
  <si>
    <t>ул.Дзержинского,12</t>
  </si>
  <si>
    <t>1.1.1.3.</t>
  </si>
  <si>
    <t>ул.Зорге 54</t>
  </si>
  <si>
    <t>1.1.1.4.</t>
  </si>
  <si>
    <t>ул. Шишкина,11</t>
  </si>
  <si>
    <t>Основное мероприятие. Содержание, обслуживание и ремонт объектов благоустройства</t>
  </si>
  <si>
    <t>акт законченного ремонта</t>
  </si>
  <si>
    <t>январь             2014 года</t>
  </si>
  <si>
    <t>Мероприятие. Освещение улиц и дорог города</t>
  </si>
  <si>
    <t>Увеличение протяженности освещенных частей улиц и дорог</t>
  </si>
  <si>
    <t>Мероприятие. Очистка городских территорий, озеленение и ремонт объектов благоустройства</t>
  </si>
  <si>
    <t>2.</t>
  </si>
  <si>
    <t>2.1.</t>
  </si>
  <si>
    <t>2.1.1.</t>
  </si>
  <si>
    <t>2.1.2.</t>
  </si>
  <si>
    <t>1.</t>
  </si>
  <si>
    <t>декабрь 2014 года</t>
  </si>
  <si>
    <t>июнь 2014 года</t>
  </si>
  <si>
    <t>1.1.2.</t>
  </si>
  <si>
    <t>Заключение договоров на изготовление кадастровых паспортов</t>
  </si>
  <si>
    <t>январь 2014 года</t>
  </si>
  <si>
    <t>Отсутствие средств</t>
  </si>
  <si>
    <t>1.2.</t>
  </si>
  <si>
    <t>1.2.1.</t>
  </si>
  <si>
    <t>Размещение в средствах массовой информации вопросов по управлению многоквартирными домами</t>
  </si>
  <si>
    <t>1.2.2.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</si>
  <si>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</si>
  <si>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Основное мероприятие: Улучшение технического состояния жилищного фонда</t>
  </si>
  <si>
    <t>Мероприятие: Капитальный ремонт многоквартиных домов</t>
  </si>
  <si>
    <t>Мероприятие: Изготовление кадастровых паспортов на земельные участки под многоквартирными домами, включенными в план капитального ремонта домов</t>
  </si>
  <si>
    <t>Основное мероприятие; Информирование населения по вопросам управления многоквартирными домами, энергоэффективности в жилищной сфере и условий проведения капитального ремонта</t>
  </si>
  <si>
    <t>Мероприятие: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</si>
  <si>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Мероприятие: Проведение обучающих семинаров</t>
  </si>
  <si>
    <t>мероприятие не требует финансирования</t>
  </si>
  <si>
    <t>август 2014 года</t>
  </si>
  <si>
    <t>3.1.</t>
  </si>
  <si>
    <t>начальник отдела инженерной инфраструктуры ЖКХ - Хропот Н.В.</t>
  </si>
  <si>
    <t>3.1.1.</t>
  </si>
  <si>
    <t>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</si>
  <si>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начальник отдела инженерной инфраструктуры ЖКХ - Хропот Н.В.; директор МКУ г.Новошахтинска "УКС" - Бочаров С.М.</t>
  </si>
  <si>
    <t xml:space="preserve">Проведение закупок по отбору подрядной организации на разработку проектно-сметной документации на строительство, реконструкцию и капитальный ремонт объектов коммунальной инфраструктуры города </t>
  </si>
  <si>
    <t>Наличие документации для проведения работ по строительству, реконструкции и капитальному ремонту объектов коммунальной инфраструктуры</t>
  </si>
  <si>
    <t>3.1.1.1.</t>
  </si>
  <si>
    <t>3.1.1.2.</t>
  </si>
  <si>
    <t>3.1.1.3.</t>
  </si>
  <si>
    <t>3.1.1.4.</t>
  </si>
  <si>
    <t>3.1.1.5.</t>
  </si>
  <si>
    <t>3.1.1.6.</t>
  </si>
  <si>
    <t>Капитальный ремонт водопроводной линии по ул.Харьковской (от ул.Невский проспект до Администрации города) в городе Новошахтинске Ростовской области</t>
  </si>
  <si>
    <t>3.1.1.7.</t>
  </si>
  <si>
    <t>Разработка схемы водоснабжения и водоотведения города Новошахтинска</t>
  </si>
  <si>
    <t>Разработка схемы теплоснабжения города Новошахтинска</t>
  </si>
  <si>
    <t>4.</t>
  </si>
  <si>
    <t>директор МБУ "ССВПД" -  Бабич В.П.</t>
  </si>
  <si>
    <t>4.1.</t>
  </si>
  <si>
    <t xml:space="preserve">Заключение муниципальных контрактов  и договоров на оказание услуг по содержанию кладбищ  </t>
  </si>
  <si>
    <t>3.</t>
  </si>
  <si>
    <t>Основное мероприятие: Улучшение технического состояния объектов коммунальной инфраструктры города</t>
  </si>
  <si>
    <t>Капитальный ремонт участков водопроводных сетей в городе Новошахтинске Ростовской области (ПИР)</t>
  </si>
  <si>
    <t xml:space="preserve">Проведение закупок по отбору подрядной организации на разработку проектно-сметной документации на  капитальный ремонт объектов коммунальной инфраструктуры города </t>
  </si>
  <si>
    <t>Наличие документации для проведения работ по  капитальному ремонту объектов коммунальной инфраструктуры</t>
  </si>
  <si>
    <t>Капитальный ремонт распределительной водопроводной сети по ул.Молодежной, от ул.Ростовской до ул.Циолковского методом санации в городе Новошахтинске Ростовкой области (ПИР)</t>
  </si>
  <si>
    <t>ПСД сдана в декабре 2013 года</t>
  </si>
  <si>
    <t xml:space="preserve">Капитальный ремонт канализационной линии от ул.Городская по ул. Нерушимая, ул. Уральская, ул. 60 лет Октября, ул. Придорожная, ул. Садовая до ул. Фрунзе в городе Новошахтинске Ростовской области  </t>
  </si>
  <si>
    <t xml:space="preserve">Проведение закупок по отбору подрядной организации на разработку схемы водоснабжения и водоотведения города Новошахтинска </t>
  </si>
  <si>
    <t>Наличие разработанной схемы водоснабжения и водоотведения города Новошахтинска</t>
  </si>
  <si>
    <t xml:space="preserve">Проведение закупок по отбору подрядной организации на разработку схемы теплоснабжения города Новошахтинска </t>
  </si>
  <si>
    <t>Наличие разработанной схемы теплоснабжения города Новошахтинска</t>
  </si>
  <si>
    <t>май 2014 года</t>
  </si>
  <si>
    <t>ноябрь 2014 года</t>
  </si>
  <si>
    <t>ноябрь 2013 года</t>
  </si>
  <si>
    <t>декабрь 2013 года</t>
  </si>
  <si>
    <t>Работы выполнены. 450,0 тыс.руб.-кредиторская задолженность бюджета города</t>
  </si>
  <si>
    <t>Работы выполнены. 880,0 тыс.руб.-кредиторская задолженность бюджета города</t>
  </si>
  <si>
    <t>Работы выполнены. 1000,0 тыс.руб.-кредиторская задолженность бюджета города</t>
  </si>
  <si>
    <t>март 2014 года</t>
  </si>
  <si>
    <t>Улучшение освещения улиц города</t>
  </si>
  <si>
    <t>Подпрограмма: "Благоустройство и содержание территорий городских кладбищ"</t>
  </si>
  <si>
    <t>Основное мероприятие: Организация оказания ритуальных услуг и содержание мест захоронения</t>
  </si>
  <si>
    <t>Мероприятие: Текущее содержание городских кладбищ и дорог к ним</t>
  </si>
  <si>
    <t xml:space="preserve">Мероприятие: Оказание ритуальных услуг, доставка и захоронение неопознанных и невостребованных трупов граждан </t>
  </si>
  <si>
    <t>Директор МКУ "УЖКХ"</t>
  </si>
  <si>
    <t>Л.В. Сикач</t>
  </si>
  <si>
    <t>В.В. Рязанцева</t>
  </si>
  <si>
    <t>Н.В. Хропот</t>
  </si>
  <si>
    <t>Е.И. Шаркова</t>
  </si>
  <si>
    <t>Акт ввода в эксплуатацию линии наружного освещения</t>
  </si>
  <si>
    <t>Оформление документации на подключение линиии наружного освещения по ул.Кузнецкая, Киевская</t>
  </si>
  <si>
    <t xml:space="preserve">Заключение договоров об оказании услуг  по  доставке и захоронению неопознанных и невостребованных трупов  </t>
  </si>
  <si>
    <t>3.2.</t>
  </si>
  <si>
    <t>3.2.1.</t>
  </si>
  <si>
    <t xml:space="preserve">Основное мероприятие. 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</si>
  <si>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>Мероприятие.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</si>
  <si>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начальник планово-экономического отдела - Рязанцева В.В.</t>
  </si>
  <si>
    <t>Объемы оказанных коммунальных услуг населению</t>
  </si>
  <si>
    <t>июль 2014 года</t>
  </si>
  <si>
    <t>В фактических затратах предусмотрены средства на выплату заработной платы</t>
  </si>
  <si>
    <t>Подпрограмма "Капитальный ремонт многоквартирных домов", всего:</t>
  </si>
  <si>
    <t>Подпрограмма "Благоустройство города", всего:</t>
  </si>
  <si>
    <t>Подпрограмма "Создание условий для обеспечения качественными коммунальными услугами населения города", всего:</t>
  </si>
  <si>
    <t>Итого по плану реализации:</t>
  </si>
  <si>
    <t>Ремонт кровли, фасада, подъездов,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</si>
  <si>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</si>
  <si>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центрпльного отопления,установка приборов учета эл.энергии, водоснабжения, центрального отопления, энергоаудит</t>
  </si>
  <si>
    <t>Проведены семинары  с участием управляющих домами  и председателями ТСЖ, ЖСК на тему: "Формирование программы по капитальному ремонту многоквартирных домов"; "О порядке уплаты взносов на капитальный ремонт общего имущества в многоквартирных домах собственниками помещений"</t>
  </si>
  <si>
    <t>Опубликованы статьи в городской газете "Знамя шахтера" на тему: "Формирование программы по капитальному ремонту многоквартирных домов"; "О порядке уплаты взносов на капитальный ремонт общего имущества в многоквартирных домах собственниками помещений"</t>
  </si>
  <si>
    <t xml:space="preserve">Изготовление ПСД на  проведение работ по  капитальному ремонту  участков водопроводных сетей в городе Новошахтинске </t>
  </si>
  <si>
    <t>Изготовление ПСД на  проведение работ по  капитальному ремонту  распределительной водопроводной сети по ул.Молодежной, от ул.Ростовской до ул.Циолковского методом санации в городе Новошахтинске Ростовкой области (ПИР)</t>
  </si>
  <si>
    <t>Приведение размера платы граждан за коммунальные услуги в соответствие с индексами максимального роста размера платы граждан за коммунальные услуги (с 01.07.2014-31.12.2014 уровень оплаты населением за услуги по водоснабжению-99,52 %, водоотведением - 99,54%)</t>
  </si>
  <si>
    <t xml:space="preserve">Оказание ритуальных услуг - доставка и захоронение неопознанных и невостребованных трупов граждан </t>
  </si>
  <si>
    <t>Приведение территории городских 6-ти действующих кладбищ в соответствие требованиям санитарно-эпидемиологических и экологических норм: покос сорной растительности, уборка несанкционированных свалок, отсыпка дорог, расчистка дорог от снега.</t>
  </si>
  <si>
    <t>Улучшение санитарного состояния территории города- покос сорной растительности, отлов бродячих животных, уборка случайного мусора</t>
  </si>
  <si>
    <t>за 2014 год</t>
  </si>
  <si>
    <t>Работы выполнены. Не оплачены средства бюджета города в сумме 292,1 тыс. руб.</t>
  </si>
  <si>
    <t>Работы выполнены. Сумма экономии по контракту составляет 2,9 тыс. руб. Не оплачены средства бюджета города в сумме 217,6 тыс. руб.</t>
  </si>
  <si>
    <t>Факт оплаты произведен за фактически предъявленные объемы услуг.</t>
  </si>
  <si>
    <t>заместитель начальника отдела управления жилищным фондом - Радионова И.В.</t>
  </si>
  <si>
    <t>заместитель начальника           отдела по благоустройству города -    Путиенко В.В.</t>
  </si>
  <si>
    <t xml:space="preserve">Услуги предоставлены. 5871,3 тыс. руб. -кредиторская задолженность бюджета города </t>
  </si>
  <si>
    <t>Работы выполнены. 1208 тыс. руб. -кредиторская задолженность бюджета города</t>
  </si>
  <si>
    <t>2608 было договоров</t>
  </si>
  <si>
    <t>И.В Радионова</t>
  </si>
  <si>
    <t>Работы выполнены. 22,9 тыс руб.-сумма экономии бюджетных средств; 385,6- сумма кредиторской задолженности областного бюджета</t>
  </si>
  <si>
    <t>Работы выполнены. 292,0 - сумма кредиторской задолженности областного бюджета</t>
  </si>
  <si>
    <t>Сумма заключенного контракта по отношению к лимитам снижена на сумму НДС в размере 272,8 тыс. руб. Работы выполнены. 1588,8 тыс. руб.-сумма кредиторской задолженности областного бюджета</t>
  </si>
  <si>
    <t>Изготовлено 2 кадастровых паспорта под многоквартирными домами по ул. Зорге,54; ул.Дзержинского,12.</t>
  </si>
  <si>
    <t>Работы выполнены. 6,6 тыс. руб. -кредиторская задолженность бюджета города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</si>
</sst>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topLeftCell="A13" zoomScale="80" zoomScaleNormal="100" zoomScaleSheetLayoutView="80" workbookViewId="0">
      <selection activeCell="J13" sqref="J13"/>
    </sheetView>
  </sheetViews>
  <sheetFormatPr defaultRowHeight="15"/>
  <cols>
    <col min="1" max="1" width="7" customWidth="1"/>
    <col min="2" max="2" width="24.42578125" customWidth="1"/>
    <col min="3" max="3" width="16.28515625" customWidth="1"/>
    <col min="4" max="4" width="24.85546875" customWidth="1"/>
    <col min="5" max="5" width="31.42578125" customWidth="1"/>
    <col min="6" max="6" width="15.5703125" customWidth="1"/>
    <col min="7" max="7" width="19.7109375" style="2" customWidth="1"/>
    <col min="8" max="8" width="13.140625" style="3" customWidth="1"/>
    <col min="9" max="9" width="12.140625" style="3" customWidth="1"/>
    <col min="10" max="10" width="12.5703125" style="3" customWidth="1"/>
    <col min="11" max="11" width="18.7109375" customWidth="1"/>
  </cols>
  <sheetData>
    <row r="1" spans="1:13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>
      <c r="A3" s="92" t="s">
        <v>132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3">
      <c r="A4" s="5"/>
      <c r="B4" s="5"/>
      <c r="C4" s="5"/>
      <c r="D4" s="5"/>
      <c r="E4" s="5"/>
      <c r="F4" s="5"/>
      <c r="G4" s="6"/>
      <c r="H4" s="7"/>
      <c r="I4" s="7"/>
      <c r="J4" s="7"/>
      <c r="K4" s="5"/>
    </row>
    <row r="5" spans="1:13" ht="58.9" customHeight="1">
      <c r="A5" s="93" t="s">
        <v>0</v>
      </c>
      <c r="B5" s="93" t="s">
        <v>1</v>
      </c>
      <c r="C5" s="94" t="s">
        <v>2</v>
      </c>
      <c r="D5" s="93" t="s">
        <v>3</v>
      </c>
      <c r="E5" s="93" t="s">
        <v>4</v>
      </c>
      <c r="F5" s="93" t="s">
        <v>5</v>
      </c>
      <c r="G5" s="93" t="s">
        <v>6</v>
      </c>
      <c r="H5" s="93" t="s">
        <v>7</v>
      </c>
      <c r="I5" s="93"/>
      <c r="J5" s="93" t="s">
        <v>10</v>
      </c>
      <c r="K5" s="93" t="s">
        <v>11</v>
      </c>
      <c r="L5" s="1"/>
      <c r="M5" s="1"/>
    </row>
    <row r="6" spans="1:13" ht="74.25" customHeight="1">
      <c r="A6" s="93"/>
      <c r="B6" s="93"/>
      <c r="C6" s="94"/>
      <c r="D6" s="93"/>
      <c r="E6" s="93"/>
      <c r="F6" s="93"/>
      <c r="G6" s="93"/>
      <c r="H6" s="8" t="s">
        <v>8</v>
      </c>
      <c r="I6" s="8" t="s">
        <v>9</v>
      </c>
      <c r="J6" s="93"/>
      <c r="K6" s="93"/>
    </row>
    <row r="7" spans="1:1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pans="1:13" ht="20.45" customHeight="1">
      <c r="A8" s="74" t="s">
        <v>35</v>
      </c>
      <c r="B8" s="95" t="s">
        <v>117</v>
      </c>
      <c r="C8" s="96"/>
      <c r="D8" s="96"/>
      <c r="E8" s="96"/>
      <c r="F8" s="96"/>
      <c r="G8" s="96"/>
      <c r="H8" s="79">
        <f>H11</f>
        <v>9552.1</v>
      </c>
      <c r="I8" s="79">
        <f t="shared" ref="I8:J8" si="0">I11</f>
        <v>6967.0560000000005</v>
      </c>
      <c r="J8" s="79">
        <f t="shared" si="0"/>
        <v>9256.3379999999997</v>
      </c>
      <c r="K8" s="59"/>
    </row>
    <row r="9" spans="1:13" ht="20.45" customHeight="1">
      <c r="A9" s="60"/>
      <c r="B9" s="57" t="s">
        <v>18</v>
      </c>
      <c r="C9" s="58"/>
      <c r="D9" s="58"/>
      <c r="E9" s="58"/>
      <c r="F9" s="58"/>
      <c r="G9" s="58"/>
      <c r="H9" s="64"/>
      <c r="I9" s="58"/>
      <c r="J9" s="58"/>
      <c r="K9" s="59"/>
    </row>
    <row r="10" spans="1:13" ht="94.5" customHeight="1">
      <c r="A10" s="9" t="s">
        <v>14</v>
      </c>
      <c r="B10" s="10" t="s">
        <v>47</v>
      </c>
      <c r="C10" s="11" t="s">
        <v>136</v>
      </c>
      <c r="D10" s="12"/>
      <c r="E10" s="12"/>
      <c r="F10" s="13"/>
      <c r="G10" s="14"/>
      <c r="H10" s="15"/>
      <c r="I10" s="15"/>
      <c r="J10" s="15"/>
      <c r="K10" s="13"/>
    </row>
    <row r="11" spans="1:13" ht="76.5" customHeight="1">
      <c r="A11" s="9" t="s">
        <v>15</v>
      </c>
      <c r="B11" s="10" t="s">
        <v>48</v>
      </c>
      <c r="C11" s="11" t="s">
        <v>136</v>
      </c>
      <c r="D11" s="16" t="s">
        <v>16</v>
      </c>
      <c r="E11" s="17" t="s">
        <v>17</v>
      </c>
      <c r="F11" s="13"/>
      <c r="G11" s="14"/>
      <c r="H11" s="18">
        <f>H13+H14+H15</f>
        <v>9552.1</v>
      </c>
      <c r="I11" s="18">
        <f t="shared" ref="I11:J11" si="1">I13+I14+I15</f>
        <v>6967.0560000000005</v>
      </c>
      <c r="J11" s="18">
        <f t="shared" si="1"/>
        <v>9256.3379999999997</v>
      </c>
      <c r="K11" s="13"/>
    </row>
    <row r="12" spans="1:13" ht="21.75" customHeight="1">
      <c r="A12" s="9"/>
      <c r="B12" s="10" t="s">
        <v>18</v>
      </c>
      <c r="C12" s="11"/>
      <c r="D12" s="16"/>
      <c r="E12" s="17"/>
      <c r="F12" s="13"/>
      <c r="G12" s="14"/>
      <c r="H12" s="15"/>
      <c r="I12" s="15"/>
      <c r="J12" s="15"/>
      <c r="K12" s="13"/>
    </row>
    <row r="13" spans="1:13" ht="192" customHeight="1">
      <c r="A13" s="9" t="s">
        <v>19</v>
      </c>
      <c r="B13" s="19" t="s">
        <v>20</v>
      </c>
      <c r="C13" s="11" t="s">
        <v>136</v>
      </c>
      <c r="D13" s="16" t="s">
        <v>16</v>
      </c>
      <c r="E13" s="17" t="s">
        <v>121</v>
      </c>
      <c r="F13" s="20" t="s">
        <v>37</v>
      </c>
      <c r="G13" s="20" t="s">
        <v>36</v>
      </c>
      <c r="H13" s="18">
        <f>1834.55+201.651+311.7</f>
        <v>2347.9009999999998</v>
      </c>
      <c r="I13" s="18">
        <f>174.608+311.7</f>
        <v>486.30799999999999</v>
      </c>
      <c r="J13" s="18">
        <f>1763.361+311.7</f>
        <v>2075.0610000000001</v>
      </c>
      <c r="K13" s="29" t="s">
        <v>144</v>
      </c>
      <c r="L13" s="86">
        <f>J13-I13</f>
        <v>1588.7530000000002</v>
      </c>
    </row>
    <row r="14" spans="1:13" ht="97.5" customHeight="1">
      <c r="A14" s="9" t="s">
        <v>21</v>
      </c>
      <c r="B14" s="19" t="s">
        <v>22</v>
      </c>
      <c r="C14" s="11" t="s">
        <v>136</v>
      </c>
      <c r="D14" s="16" t="s">
        <v>16</v>
      </c>
      <c r="E14" s="17" t="s">
        <v>122</v>
      </c>
      <c r="F14" s="20" t="s">
        <v>37</v>
      </c>
      <c r="G14" s="20" t="s">
        <v>36</v>
      </c>
      <c r="H14" s="18">
        <f>2248.282+247.061+40.653+400.4</f>
        <v>2936.3960000000002</v>
      </c>
      <c r="I14" s="18">
        <f>2243.984+400.4</f>
        <v>2644.384</v>
      </c>
      <c r="J14" s="18">
        <f>2535.996+400.4</f>
        <v>2936.3960000000002</v>
      </c>
      <c r="K14" s="29" t="s">
        <v>143</v>
      </c>
      <c r="L14" s="86">
        <f t="shared" ref="L14:L15" si="2">J14-I14</f>
        <v>292.01200000000017</v>
      </c>
    </row>
    <row r="15" spans="1:13" ht="152.25" customHeight="1">
      <c r="A15" s="9" t="s">
        <v>23</v>
      </c>
      <c r="B15" s="19" t="s">
        <v>24</v>
      </c>
      <c r="C15" s="11" t="s">
        <v>136</v>
      </c>
      <c r="D15" s="16" t="s">
        <v>16</v>
      </c>
      <c r="E15" s="17" t="s">
        <v>123</v>
      </c>
      <c r="F15" s="20" t="s">
        <v>37</v>
      </c>
      <c r="G15" s="20" t="s">
        <v>36</v>
      </c>
      <c r="H15" s="18">
        <f>3250.068+357.113+22.722+637.7+0.2</f>
        <v>4267.8029999999999</v>
      </c>
      <c r="I15" s="18">
        <f>3198.664+637.7</f>
        <v>3836.3640000000005</v>
      </c>
      <c r="J15" s="18">
        <f>3607.181+637.7</f>
        <v>4244.8810000000003</v>
      </c>
      <c r="K15" s="29" t="s">
        <v>142</v>
      </c>
      <c r="L15" s="86">
        <f t="shared" si="2"/>
        <v>408.51699999999983</v>
      </c>
    </row>
    <row r="16" spans="1:13" ht="104.25" customHeight="1">
      <c r="A16" s="9" t="s">
        <v>38</v>
      </c>
      <c r="B16" s="10" t="s">
        <v>49</v>
      </c>
      <c r="C16" s="11" t="s">
        <v>136</v>
      </c>
      <c r="D16" s="17" t="s">
        <v>39</v>
      </c>
      <c r="E16" s="17" t="s">
        <v>145</v>
      </c>
      <c r="F16" s="20" t="s">
        <v>40</v>
      </c>
      <c r="G16" s="20" t="s">
        <v>36</v>
      </c>
      <c r="H16" s="18">
        <v>0</v>
      </c>
      <c r="I16" s="18">
        <v>0</v>
      </c>
      <c r="J16" s="18">
        <v>0</v>
      </c>
      <c r="K16" s="21" t="s">
        <v>41</v>
      </c>
    </row>
    <row r="17" spans="1:15" ht="124.5" customHeight="1">
      <c r="A17" s="9" t="s">
        <v>42</v>
      </c>
      <c r="B17" s="10" t="s">
        <v>50</v>
      </c>
      <c r="C17" s="11" t="s">
        <v>136</v>
      </c>
      <c r="D17" s="16"/>
      <c r="E17" s="17"/>
      <c r="F17" s="20"/>
      <c r="G17" s="20"/>
      <c r="H17" s="18"/>
      <c r="I17" s="15"/>
      <c r="J17" s="18"/>
      <c r="K17" s="8"/>
    </row>
    <row r="18" spans="1:15" ht="159.75" customHeight="1">
      <c r="A18" s="9" t="s">
        <v>43</v>
      </c>
      <c r="B18" s="56" t="s">
        <v>51</v>
      </c>
      <c r="C18" s="11" t="s">
        <v>136</v>
      </c>
      <c r="D18" s="16" t="s">
        <v>44</v>
      </c>
      <c r="E18" s="17" t="s">
        <v>125</v>
      </c>
      <c r="F18" s="20" t="s">
        <v>40</v>
      </c>
      <c r="G18" s="20" t="s">
        <v>36</v>
      </c>
      <c r="H18" s="18">
        <v>0</v>
      </c>
      <c r="I18" s="18">
        <v>0</v>
      </c>
      <c r="J18" s="18">
        <v>0</v>
      </c>
      <c r="K18" s="8" t="s">
        <v>53</v>
      </c>
    </row>
    <row r="19" spans="1:15" ht="146.25" customHeight="1">
      <c r="A19" s="9" t="s">
        <v>45</v>
      </c>
      <c r="B19" s="56" t="s">
        <v>52</v>
      </c>
      <c r="C19" s="11" t="s">
        <v>136</v>
      </c>
      <c r="D19" s="22" t="s">
        <v>46</v>
      </c>
      <c r="E19" s="17" t="s">
        <v>124</v>
      </c>
      <c r="F19" s="20" t="s">
        <v>54</v>
      </c>
      <c r="G19" s="20" t="s">
        <v>36</v>
      </c>
      <c r="H19" s="18">
        <v>0</v>
      </c>
      <c r="I19" s="18">
        <v>0</v>
      </c>
      <c r="J19" s="18">
        <v>0</v>
      </c>
      <c r="K19" s="8" t="s">
        <v>53</v>
      </c>
    </row>
    <row r="20" spans="1:15" ht="19.5" customHeight="1">
      <c r="A20" s="72" t="s">
        <v>31</v>
      </c>
      <c r="B20" s="97" t="s">
        <v>118</v>
      </c>
      <c r="C20" s="98"/>
      <c r="D20" s="98"/>
      <c r="E20" s="98"/>
      <c r="F20" s="98"/>
      <c r="G20" s="98"/>
      <c r="H20" s="69">
        <f>H23+H24</f>
        <v>18546</v>
      </c>
      <c r="I20" s="69">
        <f>I23+I24</f>
        <v>18538.652000000002</v>
      </c>
      <c r="J20" s="69">
        <f>J23+J24</f>
        <v>25625.4</v>
      </c>
      <c r="K20" s="65"/>
    </row>
    <row r="21" spans="1:15" ht="19.5" customHeight="1">
      <c r="A21" s="15"/>
      <c r="B21" s="67" t="s">
        <v>18</v>
      </c>
      <c r="C21" s="68"/>
      <c r="D21" s="68"/>
      <c r="E21" s="68"/>
      <c r="F21" s="68"/>
      <c r="G21" s="68"/>
      <c r="H21" s="66"/>
      <c r="I21" s="66"/>
      <c r="J21" s="66"/>
      <c r="K21" s="65"/>
    </row>
    <row r="22" spans="1:15" ht="81" customHeight="1">
      <c r="A22" s="15" t="s">
        <v>32</v>
      </c>
      <c r="B22" s="29" t="s">
        <v>25</v>
      </c>
      <c r="C22" s="29" t="s">
        <v>137</v>
      </c>
      <c r="D22" s="8"/>
      <c r="E22" s="8"/>
      <c r="F22" s="8"/>
      <c r="G22" s="8"/>
      <c r="H22" s="8"/>
      <c r="I22" s="8"/>
      <c r="J22" s="23"/>
      <c r="K22" s="8"/>
    </row>
    <row r="23" spans="1:15" ht="96" customHeight="1">
      <c r="A23" s="15" t="s">
        <v>33</v>
      </c>
      <c r="B23" s="29" t="s">
        <v>28</v>
      </c>
      <c r="C23" s="29" t="s">
        <v>137</v>
      </c>
      <c r="D23" s="8" t="s">
        <v>26</v>
      </c>
      <c r="E23" s="8" t="s">
        <v>29</v>
      </c>
      <c r="F23" s="8" t="s">
        <v>27</v>
      </c>
      <c r="G23" s="8" t="s">
        <v>36</v>
      </c>
      <c r="H23" s="8">
        <f>11263.4+4587</f>
        <v>15850.4</v>
      </c>
      <c r="I23" s="23">
        <f>11262.885+4586.785</f>
        <v>15849.67</v>
      </c>
      <c r="J23" s="84">
        <v>21721.7</v>
      </c>
      <c r="K23" s="83" t="s">
        <v>138</v>
      </c>
      <c r="M23" s="86">
        <f>J23-I23</f>
        <v>5872.0300000000007</v>
      </c>
      <c r="N23">
        <f>2312.12+4644.867</f>
        <v>6956.9870000000001</v>
      </c>
      <c r="O23" s="86">
        <f>N23-M23</f>
        <v>1084.9569999999994</v>
      </c>
    </row>
    <row r="24" spans="1:15" ht="117.75" customHeight="1">
      <c r="A24" s="15" t="s">
        <v>34</v>
      </c>
      <c r="B24" s="29" t="s">
        <v>30</v>
      </c>
      <c r="C24" s="29" t="s">
        <v>137</v>
      </c>
      <c r="D24" s="8" t="s">
        <v>26</v>
      </c>
      <c r="E24" s="60" t="s">
        <v>131</v>
      </c>
      <c r="F24" s="8" t="s">
        <v>27</v>
      </c>
      <c r="G24" s="8" t="s">
        <v>36</v>
      </c>
      <c r="H24" s="23">
        <f>2493.1+202.5</f>
        <v>2695.6</v>
      </c>
      <c r="I24" s="23">
        <f>2486.536+202.446</f>
        <v>2688.982</v>
      </c>
      <c r="J24" s="84">
        <v>3903.7</v>
      </c>
      <c r="K24" s="83" t="s">
        <v>139</v>
      </c>
      <c r="L24" t="s">
        <v>140</v>
      </c>
    </row>
    <row r="25" spans="1:15" ht="27" customHeight="1">
      <c r="A25" s="72" t="s">
        <v>76</v>
      </c>
      <c r="B25" s="99" t="s">
        <v>119</v>
      </c>
      <c r="C25" s="100"/>
      <c r="D25" s="100"/>
      <c r="E25" s="100"/>
      <c r="F25" s="100"/>
      <c r="G25" s="100"/>
      <c r="H25" s="71">
        <f>H27</f>
        <v>6648.1849999999995</v>
      </c>
      <c r="I25" s="71">
        <f t="shared" ref="I25:J25" si="3">I27</f>
        <v>5785.5</v>
      </c>
      <c r="J25" s="71">
        <f t="shared" si="3"/>
        <v>8975.2530000000006</v>
      </c>
      <c r="K25" s="70"/>
    </row>
    <row r="26" spans="1:15" ht="72.75" customHeight="1">
      <c r="A26" s="24" t="s">
        <v>55</v>
      </c>
      <c r="B26" s="25" t="s">
        <v>77</v>
      </c>
      <c r="C26" s="11" t="s">
        <v>56</v>
      </c>
      <c r="D26" s="24"/>
      <c r="E26" s="24"/>
      <c r="F26" s="30"/>
      <c r="G26" s="31"/>
      <c r="H26" s="32"/>
      <c r="I26" s="32"/>
      <c r="J26" s="32"/>
      <c r="K26" s="30"/>
    </row>
    <row r="27" spans="1:15" ht="144" customHeight="1">
      <c r="A27" s="24" t="s">
        <v>57</v>
      </c>
      <c r="B27" s="22" t="s">
        <v>58</v>
      </c>
      <c r="C27" s="11" t="s">
        <v>59</v>
      </c>
      <c r="D27" s="25" t="s">
        <v>60</v>
      </c>
      <c r="E27" s="22" t="s">
        <v>61</v>
      </c>
      <c r="F27" s="33"/>
      <c r="G27" s="14"/>
      <c r="H27" s="18">
        <f>H29+H30+H31+H32+H33+H34+H35+H37</f>
        <v>6648.1849999999995</v>
      </c>
      <c r="I27" s="18">
        <f>I29+I30+I31+I32+I33+I34+I35</f>
        <v>5785.5</v>
      </c>
      <c r="J27" s="18">
        <f>J29+J30+J31+J32+J33+J34+J35+J37</f>
        <v>8975.2530000000006</v>
      </c>
      <c r="K27" s="14"/>
    </row>
    <row r="28" spans="1:15">
      <c r="A28" s="24"/>
      <c r="B28" s="22" t="s">
        <v>18</v>
      </c>
      <c r="C28" s="11"/>
      <c r="D28" s="25"/>
      <c r="E28" s="22"/>
      <c r="F28" s="33"/>
      <c r="G28" s="14"/>
      <c r="H28" s="15"/>
      <c r="I28" s="15"/>
      <c r="J28" s="15"/>
      <c r="K28" s="14"/>
    </row>
    <row r="29" spans="1:15" ht="147.75" customHeight="1">
      <c r="A29" s="24" t="s">
        <v>62</v>
      </c>
      <c r="B29" s="56" t="s">
        <v>78</v>
      </c>
      <c r="C29" s="11" t="s">
        <v>56</v>
      </c>
      <c r="D29" s="25" t="s">
        <v>79</v>
      </c>
      <c r="E29" s="56" t="s">
        <v>126</v>
      </c>
      <c r="F29" s="20" t="s">
        <v>88</v>
      </c>
      <c r="G29" s="8" t="s">
        <v>89</v>
      </c>
      <c r="H29" s="18">
        <v>2951</v>
      </c>
      <c r="I29" s="18">
        <v>2658.9</v>
      </c>
      <c r="J29" s="35">
        <v>2951</v>
      </c>
      <c r="K29" s="87" t="s">
        <v>133</v>
      </c>
      <c r="M29" s="82"/>
    </row>
    <row r="30" spans="1:15" ht="139.5" customHeight="1">
      <c r="A30" s="24" t="s">
        <v>63</v>
      </c>
      <c r="B30" s="56" t="s">
        <v>81</v>
      </c>
      <c r="C30" s="11" t="s">
        <v>56</v>
      </c>
      <c r="D30" s="25" t="s">
        <v>79</v>
      </c>
      <c r="E30" s="56" t="s">
        <v>127</v>
      </c>
      <c r="F30" s="20" t="s">
        <v>37</v>
      </c>
      <c r="G30" s="8" t="s">
        <v>89</v>
      </c>
      <c r="H30" s="18">
        <f>2475.1+274.8</f>
        <v>2749.9</v>
      </c>
      <c r="I30" s="18">
        <v>2529.4</v>
      </c>
      <c r="J30" s="81">
        <v>2746.953</v>
      </c>
      <c r="K30" s="87" t="s">
        <v>134</v>
      </c>
    </row>
    <row r="31" spans="1:15" ht="117" customHeight="1">
      <c r="A31" s="24" t="s">
        <v>64</v>
      </c>
      <c r="B31" s="22" t="s">
        <v>68</v>
      </c>
      <c r="C31" s="11" t="s">
        <v>56</v>
      </c>
      <c r="D31" s="25" t="s">
        <v>79</v>
      </c>
      <c r="E31" s="22" t="s">
        <v>80</v>
      </c>
      <c r="F31" s="20" t="s">
        <v>90</v>
      </c>
      <c r="G31" s="34" t="s">
        <v>91</v>
      </c>
      <c r="H31" s="18">
        <v>200</v>
      </c>
      <c r="I31" s="18">
        <v>200</v>
      </c>
      <c r="J31" s="18">
        <v>650</v>
      </c>
      <c r="K31" s="63" t="s">
        <v>92</v>
      </c>
    </row>
    <row r="32" spans="1:15" ht="136.5" customHeight="1">
      <c r="A32" s="24" t="s">
        <v>65</v>
      </c>
      <c r="B32" s="22" t="s">
        <v>83</v>
      </c>
      <c r="C32" s="11" t="s">
        <v>56</v>
      </c>
      <c r="D32" s="25" t="s">
        <v>79</v>
      </c>
      <c r="E32" s="22" t="s">
        <v>80</v>
      </c>
      <c r="F32" s="20">
        <v>41234</v>
      </c>
      <c r="G32" s="34" t="s">
        <v>82</v>
      </c>
      <c r="H32" s="18">
        <v>0</v>
      </c>
      <c r="I32" s="18">
        <v>0</v>
      </c>
      <c r="J32" s="15">
        <v>880</v>
      </c>
      <c r="K32" s="34" t="s">
        <v>93</v>
      </c>
    </row>
    <row r="33" spans="1:13" ht="108" customHeight="1">
      <c r="A33" s="24" t="s">
        <v>66</v>
      </c>
      <c r="B33" s="22" t="s">
        <v>70</v>
      </c>
      <c r="C33" s="11" t="s">
        <v>56</v>
      </c>
      <c r="D33" s="25" t="s">
        <v>84</v>
      </c>
      <c r="E33" s="22" t="s">
        <v>85</v>
      </c>
      <c r="F33" s="20">
        <v>41572</v>
      </c>
      <c r="G33" s="20">
        <v>41632</v>
      </c>
      <c r="H33" s="18">
        <v>350</v>
      </c>
      <c r="I33" s="18">
        <v>350</v>
      </c>
      <c r="J33" s="18">
        <v>350</v>
      </c>
      <c r="K33" s="34"/>
    </row>
    <row r="34" spans="1:13" ht="90.75" customHeight="1">
      <c r="A34" s="4" t="s">
        <v>67</v>
      </c>
      <c r="B34" s="22" t="s">
        <v>71</v>
      </c>
      <c r="C34" s="11" t="s">
        <v>56</v>
      </c>
      <c r="D34" s="25" t="s">
        <v>86</v>
      </c>
      <c r="E34" s="22" t="s">
        <v>87</v>
      </c>
      <c r="F34" s="80">
        <v>41568</v>
      </c>
      <c r="G34" s="20">
        <v>41632</v>
      </c>
      <c r="H34" s="18">
        <v>0</v>
      </c>
      <c r="I34" s="18">
        <v>0</v>
      </c>
      <c r="J34" s="18">
        <v>1000</v>
      </c>
      <c r="K34" s="34" t="s">
        <v>94</v>
      </c>
    </row>
    <row r="35" spans="1:13" ht="79.5" customHeight="1">
      <c r="A35" s="4" t="s">
        <v>69</v>
      </c>
      <c r="B35" s="40" t="s">
        <v>107</v>
      </c>
      <c r="C35" s="29" t="s">
        <v>137</v>
      </c>
      <c r="D35" s="40" t="s">
        <v>106</v>
      </c>
      <c r="E35" s="22" t="s">
        <v>96</v>
      </c>
      <c r="F35" s="20" t="s">
        <v>40</v>
      </c>
      <c r="G35" s="20" t="s">
        <v>95</v>
      </c>
      <c r="H35" s="15">
        <v>47.2</v>
      </c>
      <c r="I35" s="15">
        <v>47.2</v>
      </c>
      <c r="J35" s="15">
        <v>47.2</v>
      </c>
      <c r="K35" s="34"/>
    </row>
    <row r="36" spans="1:13" ht="105" customHeight="1">
      <c r="A36" s="4" t="s">
        <v>109</v>
      </c>
      <c r="B36" s="12" t="s">
        <v>111</v>
      </c>
      <c r="C36" s="29" t="s">
        <v>113</v>
      </c>
      <c r="D36" s="41"/>
      <c r="E36" s="41"/>
      <c r="F36" s="20"/>
      <c r="G36" s="20"/>
      <c r="H36" s="15"/>
      <c r="I36" s="15"/>
      <c r="J36" s="15"/>
      <c r="K36" s="34"/>
    </row>
    <row r="37" spans="1:13" ht="140.25" customHeight="1">
      <c r="A37" s="4" t="s">
        <v>110</v>
      </c>
      <c r="B37" s="12" t="s">
        <v>112</v>
      </c>
      <c r="C37" s="29" t="s">
        <v>113</v>
      </c>
      <c r="D37" s="43" t="s">
        <v>114</v>
      </c>
      <c r="E37" s="56" t="s">
        <v>128</v>
      </c>
      <c r="F37" s="20" t="s">
        <v>115</v>
      </c>
      <c r="G37" s="20" t="s">
        <v>36</v>
      </c>
      <c r="H37" s="18">
        <f>315.1+34.985</f>
        <v>350.08500000000004</v>
      </c>
      <c r="I37" s="18">
        <f>303.407+33.337</f>
        <v>336.74399999999997</v>
      </c>
      <c r="J37" s="62">
        <v>350.1</v>
      </c>
      <c r="K37" s="63" t="s">
        <v>135</v>
      </c>
    </row>
    <row r="38" spans="1:13" ht="15.75" customHeight="1">
      <c r="A38" s="75">
        <v>4</v>
      </c>
      <c r="B38" s="99" t="s">
        <v>97</v>
      </c>
      <c r="C38" s="100"/>
      <c r="D38" s="100"/>
      <c r="E38" s="100"/>
      <c r="F38" s="100"/>
      <c r="G38" s="100"/>
      <c r="H38" s="76">
        <f>H40+H41</f>
        <v>5063.1000000000004</v>
      </c>
      <c r="I38" s="76">
        <f t="shared" ref="I38:J38" si="4">I40+I41</f>
        <v>5045.3999999999996</v>
      </c>
      <c r="J38" s="76">
        <f t="shared" si="4"/>
        <v>1529</v>
      </c>
      <c r="K38" s="73"/>
      <c r="M38" s="85"/>
    </row>
    <row r="39" spans="1:13" ht="63.75" customHeight="1">
      <c r="A39" s="4"/>
      <c r="B39" s="17" t="s">
        <v>98</v>
      </c>
      <c r="C39" s="26" t="s">
        <v>73</v>
      </c>
      <c r="D39" s="27"/>
      <c r="E39" s="27"/>
      <c r="F39" s="30"/>
      <c r="G39" s="31"/>
      <c r="H39" s="32"/>
      <c r="I39" s="32"/>
      <c r="J39" s="32"/>
      <c r="K39" s="30"/>
      <c r="M39" s="85"/>
    </row>
    <row r="40" spans="1:13" ht="112.5" customHeight="1">
      <c r="A40" s="54" t="s">
        <v>72</v>
      </c>
      <c r="B40" s="55" t="s">
        <v>99</v>
      </c>
      <c r="C40" s="44" t="s">
        <v>73</v>
      </c>
      <c r="D40" s="45" t="s">
        <v>75</v>
      </c>
      <c r="E40" s="45" t="s">
        <v>130</v>
      </c>
      <c r="F40" s="46" t="s">
        <v>40</v>
      </c>
      <c r="G40" s="47" t="s">
        <v>36</v>
      </c>
      <c r="H40" s="48">
        <v>1939.4</v>
      </c>
      <c r="I40" s="49">
        <v>1939.4</v>
      </c>
      <c r="J40" s="48">
        <v>991.6</v>
      </c>
      <c r="K40" s="61" t="s">
        <v>116</v>
      </c>
      <c r="M40" s="85"/>
    </row>
    <row r="41" spans="1:13" ht="91.5" customHeight="1">
      <c r="A41" s="9" t="s">
        <v>74</v>
      </c>
      <c r="B41" s="10" t="s">
        <v>100</v>
      </c>
      <c r="C41" s="26" t="s">
        <v>73</v>
      </c>
      <c r="D41" s="28" t="s">
        <v>108</v>
      </c>
      <c r="E41" s="28" t="s">
        <v>129</v>
      </c>
      <c r="F41" s="20" t="s">
        <v>40</v>
      </c>
      <c r="G41" s="60" t="s">
        <v>36</v>
      </c>
      <c r="H41" s="36">
        <v>3123.7</v>
      </c>
      <c r="I41" s="15">
        <v>3106</v>
      </c>
      <c r="J41" s="36">
        <v>537.4</v>
      </c>
      <c r="K41" s="61" t="s">
        <v>116</v>
      </c>
      <c r="M41" s="85"/>
    </row>
    <row r="42" spans="1:13" ht="27.75" customHeight="1">
      <c r="A42" s="9"/>
      <c r="B42" s="77" t="s">
        <v>120</v>
      </c>
      <c r="C42" s="26"/>
      <c r="D42" s="28"/>
      <c r="E42" s="28"/>
      <c r="F42" s="20"/>
      <c r="G42" s="60"/>
      <c r="H42" s="78">
        <f>H8+H20+H25+H38</f>
        <v>39809.384999999995</v>
      </c>
      <c r="I42" s="78">
        <f t="shared" ref="I42:J42" si="5">I8+I20+I25+I38</f>
        <v>36336.608</v>
      </c>
      <c r="J42" s="78">
        <f t="shared" si="5"/>
        <v>45385.990999999995</v>
      </c>
      <c r="K42" s="29"/>
      <c r="M42" s="85"/>
    </row>
    <row r="43" spans="1:13" s="51" customFormat="1">
      <c r="A43" s="50"/>
      <c r="G43" s="52"/>
      <c r="H43" s="53"/>
      <c r="I43" s="53"/>
      <c r="J43" s="53"/>
    </row>
    <row r="44" spans="1:13" s="51" customFormat="1">
      <c r="A44" s="50"/>
      <c r="G44" s="52"/>
      <c r="H44" s="53"/>
      <c r="I44" s="53"/>
      <c r="J44" s="53"/>
    </row>
    <row r="45" spans="1:13">
      <c r="B45" s="38" t="s">
        <v>101</v>
      </c>
      <c r="C45" s="38"/>
      <c r="D45" s="38"/>
      <c r="E45" s="38"/>
      <c r="G45" s="38" t="s">
        <v>102</v>
      </c>
    </row>
    <row r="46" spans="1:13">
      <c r="B46" s="38"/>
      <c r="C46" s="38"/>
      <c r="D46" s="38"/>
      <c r="E46" s="38"/>
      <c r="F46" s="38"/>
      <c r="G46" s="39"/>
    </row>
    <row r="49" spans="2:2" ht="12" customHeight="1">
      <c r="B49" s="37" t="s">
        <v>103</v>
      </c>
    </row>
    <row r="50" spans="2:2" ht="13.5" customHeight="1">
      <c r="B50" s="37" t="s">
        <v>104</v>
      </c>
    </row>
    <row r="51" spans="2:2" ht="11.25" customHeight="1">
      <c r="B51" s="37" t="s">
        <v>141</v>
      </c>
    </row>
    <row r="52" spans="2:2" ht="12.75" customHeight="1">
      <c r="B52" s="37" t="s">
        <v>105</v>
      </c>
    </row>
  </sheetData>
  <mergeCells count="17">
    <mergeCell ref="B8:G8"/>
    <mergeCell ref="B20:G20"/>
    <mergeCell ref="B25:G25"/>
    <mergeCell ref="B38:G38"/>
    <mergeCell ref="A1:K1"/>
    <mergeCell ref="A2:K2"/>
    <mergeCell ref="A3:K3"/>
    <mergeCell ref="H5:I5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pageMargins left="0.23622047244094491" right="0.15748031496062992" top="0.31496062992125984" bottom="0.35433070866141736" header="0.31496062992125984" footer="0.31496062992125984"/>
  <pageSetup paperSize="9" scale="71" orientation="landscape" verticalDpi="0" r:id="rId1"/>
  <rowBreaks count="3" manualBreakCount="3">
    <brk id="21" max="10" man="1"/>
    <brk id="29" max="10" man="1"/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80" zoomScaleNormal="100" zoomScaleSheetLayoutView="80" workbookViewId="0">
      <selection activeCell="M23" sqref="M23:P23"/>
    </sheetView>
  </sheetViews>
  <sheetFormatPr defaultRowHeight="15"/>
  <cols>
    <col min="1" max="1" width="7" customWidth="1"/>
    <col min="2" max="2" width="24.42578125" customWidth="1"/>
    <col min="3" max="3" width="16.28515625" customWidth="1"/>
    <col min="4" max="4" width="24.85546875" customWidth="1"/>
    <col min="5" max="5" width="31.42578125" customWidth="1"/>
    <col min="6" max="6" width="15.5703125" customWidth="1"/>
    <col min="7" max="7" width="19.7109375" style="2" customWidth="1"/>
    <col min="8" max="8" width="13.140625" style="3" customWidth="1"/>
    <col min="9" max="9" width="12.140625" style="3" customWidth="1"/>
    <col min="10" max="10" width="12.5703125" style="3" customWidth="1"/>
    <col min="11" max="11" width="18.7109375" customWidth="1"/>
  </cols>
  <sheetData>
    <row r="1" spans="1:13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>
      <c r="A3" s="92" t="s">
        <v>132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3">
      <c r="A4" s="5"/>
      <c r="B4" s="5"/>
      <c r="C4" s="5"/>
      <c r="D4" s="5"/>
      <c r="E4" s="5"/>
      <c r="F4" s="5"/>
      <c r="G4" s="6"/>
      <c r="H4" s="7"/>
      <c r="I4" s="7"/>
      <c r="J4" s="7"/>
      <c r="K4" s="5"/>
    </row>
    <row r="5" spans="1:13" ht="58.9" customHeight="1">
      <c r="A5" s="93" t="s">
        <v>0</v>
      </c>
      <c r="B5" s="93" t="s">
        <v>1</v>
      </c>
      <c r="C5" s="94" t="s">
        <v>2</v>
      </c>
      <c r="D5" s="93" t="s">
        <v>3</v>
      </c>
      <c r="E5" s="93" t="s">
        <v>4</v>
      </c>
      <c r="F5" s="93" t="s">
        <v>5</v>
      </c>
      <c r="G5" s="93" t="s">
        <v>6</v>
      </c>
      <c r="H5" s="93" t="s">
        <v>7</v>
      </c>
      <c r="I5" s="93"/>
      <c r="J5" s="93" t="s">
        <v>10</v>
      </c>
      <c r="K5" s="93" t="s">
        <v>11</v>
      </c>
      <c r="L5" s="1"/>
      <c r="M5" s="1"/>
    </row>
    <row r="6" spans="1:13" ht="74.25" customHeight="1">
      <c r="A6" s="93"/>
      <c r="B6" s="93"/>
      <c r="C6" s="94"/>
      <c r="D6" s="93"/>
      <c r="E6" s="93"/>
      <c r="F6" s="93"/>
      <c r="G6" s="93"/>
      <c r="H6" s="88" t="s">
        <v>8</v>
      </c>
      <c r="I6" s="88" t="s">
        <v>9</v>
      </c>
      <c r="J6" s="93"/>
      <c r="K6" s="93"/>
    </row>
    <row r="7" spans="1:1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pans="1:13" ht="20.45" customHeight="1">
      <c r="A8" s="74" t="s">
        <v>35</v>
      </c>
      <c r="B8" s="95" t="s">
        <v>117</v>
      </c>
      <c r="C8" s="96"/>
      <c r="D8" s="96"/>
      <c r="E8" s="96"/>
      <c r="F8" s="96"/>
      <c r="G8" s="96"/>
      <c r="H8" s="79">
        <f>H11</f>
        <v>9552.1</v>
      </c>
      <c r="I8" s="79">
        <f t="shared" ref="I8:J8" si="0">I11</f>
        <v>6967.0560000000005</v>
      </c>
      <c r="J8" s="79">
        <f t="shared" si="0"/>
        <v>9256.3379999999997</v>
      </c>
      <c r="K8" s="59"/>
    </row>
    <row r="9" spans="1:13" ht="20.45" customHeight="1">
      <c r="A9" s="88"/>
      <c r="B9" s="57" t="s">
        <v>18</v>
      </c>
      <c r="C9" s="58"/>
      <c r="D9" s="58"/>
      <c r="E9" s="58"/>
      <c r="F9" s="58"/>
      <c r="G9" s="58"/>
      <c r="H9" s="64"/>
      <c r="I9" s="58"/>
      <c r="J9" s="58"/>
      <c r="K9" s="59"/>
    </row>
    <row r="10" spans="1:13" ht="94.5" customHeight="1">
      <c r="A10" s="9" t="s">
        <v>14</v>
      </c>
      <c r="B10" s="10" t="s">
        <v>47</v>
      </c>
      <c r="C10" s="11" t="s">
        <v>136</v>
      </c>
      <c r="D10" s="12"/>
      <c r="E10" s="12"/>
      <c r="F10" s="13"/>
      <c r="G10" s="14"/>
      <c r="H10" s="15"/>
      <c r="I10" s="15"/>
      <c r="J10" s="15"/>
      <c r="K10" s="13"/>
    </row>
    <row r="11" spans="1:13" ht="76.5" customHeight="1">
      <c r="A11" s="9" t="s">
        <v>15</v>
      </c>
      <c r="B11" s="10" t="s">
        <v>48</v>
      </c>
      <c r="C11" s="11" t="s">
        <v>136</v>
      </c>
      <c r="D11" s="16" t="s">
        <v>16</v>
      </c>
      <c r="E11" s="17" t="s">
        <v>17</v>
      </c>
      <c r="F11" s="13"/>
      <c r="G11" s="14"/>
      <c r="H11" s="18">
        <f>H13+H14+H15</f>
        <v>9552.1</v>
      </c>
      <c r="I11" s="18">
        <f t="shared" ref="I11:J11" si="1">I13+I14+I15</f>
        <v>6967.0560000000005</v>
      </c>
      <c r="J11" s="18">
        <f t="shared" si="1"/>
        <v>9256.3379999999997</v>
      </c>
      <c r="K11" s="13"/>
    </row>
    <row r="12" spans="1:13" ht="21.75" customHeight="1">
      <c r="A12" s="9"/>
      <c r="B12" s="10" t="s">
        <v>18</v>
      </c>
      <c r="C12" s="11"/>
      <c r="D12" s="16"/>
      <c r="E12" s="17"/>
      <c r="F12" s="13"/>
      <c r="G12" s="14"/>
      <c r="H12" s="15"/>
      <c r="I12" s="15"/>
      <c r="J12" s="15"/>
      <c r="K12" s="13"/>
    </row>
    <row r="13" spans="1:13" ht="192" customHeight="1">
      <c r="A13" s="9" t="s">
        <v>19</v>
      </c>
      <c r="B13" s="19" t="s">
        <v>20</v>
      </c>
      <c r="C13" s="11" t="s">
        <v>136</v>
      </c>
      <c r="D13" s="16" t="s">
        <v>16</v>
      </c>
      <c r="E13" s="17" t="s">
        <v>121</v>
      </c>
      <c r="F13" s="20" t="s">
        <v>37</v>
      </c>
      <c r="G13" s="20" t="s">
        <v>36</v>
      </c>
      <c r="H13" s="18">
        <f>1834.55+201.651+311.7</f>
        <v>2347.9009999999998</v>
      </c>
      <c r="I13" s="18">
        <f>174.608+311.7</f>
        <v>486.30799999999999</v>
      </c>
      <c r="J13" s="18">
        <f>1763.361+311.7</f>
        <v>2075.0610000000001</v>
      </c>
      <c r="K13" s="29" t="s">
        <v>144</v>
      </c>
      <c r="L13" s="86"/>
    </row>
    <row r="14" spans="1:13" ht="97.5" customHeight="1">
      <c r="A14" s="9" t="s">
        <v>21</v>
      </c>
      <c r="B14" s="19" t="s">
        <v>22</v>
      </c>
      <c r="C14" s="11" t="s">
        <v>136</v>
      </c>
      <c r="D14" s="16" t="s">
        <v>16</v>
      </c>
      <c r="E14" s="17" t="s">
        <v>122</v>
      </c>
      <c r="F14" s="20" t="s">
        <v>37</v>
      </c>
      <c r="G14" s="20" t="s">
        <v>36</v>
      </c>
      <c r="H14" s="18">
        <f>2248.282+247.061+40.653+400.4</f>
        <v>2936.3960000000002</v>
      </c>
      <c r="I14" s="18">
        <f>2243.984+400.4</f>
        <v>2644.384</v>
      </c>
      <c r="J14" s="18">
        <f>2535.996+400.4</f>
        <v>2936.3960000000002</v>
      </c>
      <c r="K14" s="29" t="s">
        <v>143</v>
      </c>
      <c r="L14" s="86"/>
    </row>
    <row r="15" spans="1:13" ht="152.25" customHeight="1">
      <c r="A15" s="9" t="s">
        <v>23</v>
      </c>
      <c r="B15" s="19" t="s">
        <v>24</v>
      </c>
      <c r="C15" s="11" t="s">
        <v>136</v>
      </c>
      <c r="D15" s="16" t="s">
        <v>16</v>
      </c>
      <c r="E15" s="17" t="s">
        <v>123</v>
      </c>
      <c r="F15" s="20" t="s">
        <v>37</v>
      </c>
      <c r="G15" s="20" t="s">
        <v>36</v>
      </c>
      <c r="H15" s="18">
        <f>3250.068+357.113+22.722+637.7+0.2</f>
        <v>4267.8029999999999</v>
      </c>
      <c r="I15" s="18">
        <f>3198.664+637.7</f>
        <v>3836.3640000000005</v>
      </c>
      <c r="J15" s="18">
        <f>3607.181+637.7</f>
        <v>4244.8810000000003</v>
      </c>
      <c r="K15" s="29" t="s">
        <v>142</v>
      </c>
      <c r="L15" s="86"/>
    </row>
    <row r="16" spans="1:13" ht="104.25" customHeight="1">
      <c r="A16" s="9" t="s">
        <v>38</v>
      </c>
      <c r="B16" s="10" t="s">
        <v>49</v>
      </c>
      <c r="C16" s="11" t="s">
        <v>136</v>
      </c>
      <c r="D16" s="17" t="s">
        <v>39</v>
      </c>
      <c r="E16" s="17" t="s">
        <v>145</v>
      </c>
      <c r="F16" s="20" t="s">
        <v>40</v>
      </c>
      <c r="G16" s="20" t="s">
        <v>36</v>
      </c>
      <c r="H16" s="18">
        <v>0</v>
      </c>
      <c r="I16" s="18">
        <v>0</v>
      </c>
      <c r="J16" s="18">
        <v>0</v>
      </c>
      <c r="K16" s="21" t="s">
        <v>41</v>
      </c>
    </row>
    <row r="17" spans="1:15" ht="124.5" customHeight="1">
      <c r="A17" s="9" t="s">
        <v>42</v>
      </c>
      <c r="B17" s="10" t="s">
        <v>50</v>
      </c>
      <c r="C17" s="11" t="s">
        <v>136</v>
      </c>
      <c r="D17" s="16"/>
      <c r="E17" s="17"/>
      <c r="F17" s="20"/>
      <c r="G17" s="20"/>
      <c r="H17" s="18"/>
      <c r="I17" s="15"/>
      <c r="J17" s="18"/>
      <c r="K17" s="88"/>
    </row>
    <row r="18" spans="1:15" ht="159.75" customHeight="1">
      <c r="A18" s="9" t="s">
        <v>43</v>
      </c>
      <c r="B18" s="56" t="s">
        <v>51</v>
      </c>
      <c r="C18" s="11" t="s">
        <v>136</v>
      </c>
      <c r="D18" s="16" t="s">
        <v>44</v>
      </c>
      <c r="E18" s="17" t="s">
        <v>125</v>
      </c>
      <c r="F18" s="20" t="s">
        <v>40</v>
      </c>
      <c r="G18" s="20" t="s">
        <v>36</v>
      </c>
      <c r="H18" s="18">
        <v>0</v>
      </c>
      <c r="I18" s="18">
        <v>0</v>
      </c>
      <c r="J18" s="18">
        <v>0</v>
      </c>
      <c r="K18" s="88" t="s">
        <v>53</v>
      </c>
    </row>
    <row r="19" spans="1:15" ht="146.25" customHeight="1">
      <c r="A19" s="9" t="s">
        <v>45</v>
      </c>
      <c r="B19" s="56" t="s">
        <v>52</v>
      </c>
      <c r="C19" s="11" t="s">
        <v>136</v>
      </c>
      <c r="D19" s="56" t="s">
        <v>46</v>
      </c>
      <c r="E19" s="17" t="s">
        <v>124</v>
      </c>
      <c r="F19" s="20" t="s">
        <v>54</v>
      </c>
      <c r="G19" s="20" t="s">
        <v>36</v>
      </c>
      <c r="H19" s="18">
        <v>0</v>
      </c>
      <c r="I19" s="18">
        <v>0</v>
      </c>
      <c r="J19" s="18">
        <v>0</v>
      </c>
      <c r="K19" s="88" t="s">
        <v>53</v>
      </c>
    </row>
    <row r="20" spans="1:15" ht="19.5" customHeight="1">
      <c r="A20" s="72" t="s">
        <v>31</v>
      </c>
      <c r="B20" s="97" t="s">
        <v>118</v>
      </c>
      <c r="C20" s="98"/>
      <c r="D20" s="98"/>
      <c r="E20" s="98"/>
      <c r="F20" s="98"/>
      <c r="G20" s="98"/>
      <c r="H20" s="69">
        <f>H23+H24</f>
        <v>18546</v>
      </c>
      <c r="I20" s="69">
        <f>I23+I24</f>
        <v>18538.652000000002</v>
      </c>
      <c r="J20" s="69">
        <f>J23+J24</f>
        <v>18546</v>
      </c>
      <c r="K20" s="65"/>
    </row>
    <row r="21" spans="1:15" ht="19.5" customHeight="1">
      <c r="A21" s="15"/>
      <c r="B21" s="90" t="s">
        <v>18</v>
      </c>
      <c r="C21" s="91"/>
      <c r="D21" s="91"/>
      <c r="E21" s="91"/>
      <c r="F21" s="91"/>
      <c r="G21" s="91"/>
      <c r="H21" s="66"/>
      <c r="I21" s="66"/>
      <c r="J21" s="66"/>
      <c r="K21" s="65"/>
    </row>
    <row r="22" spans="1:15" ht="81" customHeight="1">
      <c r="A22" s="15" t="s">
        <v>32</v>
      </c>
      <c r="B22" s="29" t="s">
        <v>25</v>
      </c>
      <c r="C22" s="29" t="s">
        <v>137</v>
      </c>
      <c r="D22" s="88"/>
      <c r="E22" s="88"/>
      <c r="F22" s="88"/>
      <c r="G22" s="88"/>
      <c r="H22" s="88"/>
      <c r="I22" s="88"/>
      <c r="J22" s="23"/>
      <c r="K22" s="88"/>
    </row>
    <row r="23" spans="1:15" ht="96" customHeight="1">
      <c r="A23" s="15" t="s">
        <v>33</v>
      </c>
      <c r="B23" s="29" t="s">
        <v>28</v>
      </c>
      <c r="C23" s="29" t="s">
        <v>137</v>
      </c>
      <c r="D23" s="88" t="s">
        <v>26</v>
      </c>
      <c r="E23" s="88" t="s">
        <v>29</v>
      </c>
      <c r="F23" s="88" t="s">
        <v>27</v>
      </c>
      <c r="G23" s="88" t="s">
        <v>36</v>
      </c>
      <c r="H23" s="88">
        <f>11263.4+4587</f>
        <v>15850.4</v>
      </c>
      <c r="I23" s="23">
        <f>11262.885+4586.785</f>
        <v>15849.67</v>
      </c>
      <c r="J23" s="89">
        <v>15850.4</v>
      </c>
      <c r="K23" s="88"/>
      <c r="M23" s="86"/>
      <c r="O23" s="86"/>
    </row>
    <row r="24" spans="1:15" ht="117.75" customHeight="1">
      <c r="A24" s="15" t="s">
        <v>34</v>
      </c>
      <c r="B24" s="29" t="s">
        <v>30</v>
      </c>
      <c r="C24" s="29" t="s">
        <v>137</v>
      </c>
      <c r="D24" s="88" t="s">
        <v>26</v>
      </c>
      <c r="E24" s="88" t="s">
        <v>131</v>
      </c>
      <c r="F24" s="88" t="s">
        <v>27</v>
      </c>
      <c r="G24" s="88" t="s">
        <v>36</v>
      </c>
      <c r="H24" s="23">
        <f>2493.1+202.5</f>
        <v>2695.6</v>
      </c>
      <c r="I24" s="23">
        <f>2486.536+202.446</f>
        <v>2688.982</v>
      </c>
      <c r="J24" s="89">
        <v>2695.6</v>
      </c>
      <c r="K24" s="88" t="s">
        <v>146</v>
      </c>
    </row>
    <row r="25" spans="1:15" ht="27" customHeight="1">
      <c r="A25" s="72" t="s">
        <v>76</v>
      </c>
      <c r="B25" s="99" t="s">
        <v>119</v>
      </c>
      <c r="C25" s="100"/>
      <c r="D25" s="100"/>
      <c r="E25" s="100"/>
      <c r="F25" s="100"/>
      <c r="G25" s="100"/>
      <c r="H25" s="71">
        <f>H27</f>
        <v>6648.1849999999995</v>
      </c>
      <c r="I25" s="71">
        <f t="shared" ref="I25:J25" si="2">I27</f>
        <v>5785.5</v>
      </c>
      <c r="J25" s="71">
        <f t="shared" si="2"/>
        <v>6645.2529999999997</v>
      </c>
      <c r="K25" s="70"/>
    </row>
    <row r="26" spans="1:15" ht="72.75" customHeight="1">
      <c r="A26" s="24" t="s">
        <v>55</v>
      </c>
      <c r="B26" s="25" t="s">
        <v>77</v>
      </c>
      <c r="C26" s="11" t="s">
        <v>56</v>
      </c>
      <c r="D26" s="24"/>
      <c r="E26" s="24"/>
      <c r="F26" s="30"/>
      <c r="G26" s="31"/>
      <c r="H26" s="32"/>
      <c r="I26" s="32"/>
      <c r="J26" s="32"/>
      <c r="K26" s="30"/>
    </row>
    <row r="27" spans="1:15" ht="144" customHeight="1">
      <c r="A27" s="24" t="s">
        <v>57</v>
      </c>
      <c r="B27" s="56" t="s">
        <v>58</v>
      </c>
      <c r="C27" s="11" t="s">
        <v>59</v>
      </c>
      <c r="D27" s="25" t="s">
        <v>60</v>
      </c>
      <c r="E27" s="56" t="s">
        <v>61</v>
      </c>
      <c r="F27" s="33"/>
      <c r="G27" s="14"/>
      <c r="H27" s="18">
        <f>H29+H30+H31+H32+H33+H34+H35+H37</f>
        <v>6648.1849999999995</v>
      </c>
      <c r="I27" s="18">
        <f>I29+I30+I31+I32+I33+I34+I35</f>
        <v>5785.5</v>
      </c>
      <c r="J27" s="18">
        <f>J29+J30+J31+J32+J33+J34+J35+J37</f>
        <v>6645.2529999999997</v>
      </c>
      <c r="K27" s="14"/>
    </row>
    <row r="28" spans="1:15">
      <c r="A28" s="24"/>
      <c r="B28" s="56" t="s">
        <v>18</v>
      </c>
      <c r="C28" s="11"/>
      <c r="D28" s="25"/>
      <c r="E28" s="56"/>
      <c r="F28" s="33"/>
      <c r="G28" s="14"/>
      <c r="H28" s="15"/>
      <c r="I28" s="15"/>
      <c r="J28" s="15"/>
      <c r="K28" s="14"/>
    </row>
    <row r="29" spans="1:15" ht="147.75" customHeight="1">
      <c r="A29" s="24" t="s">
        <v>62</v>
      </c>
      <c r="B29" s="56" t="s">
        <v>78</v>
      </c>
      <c r="C29" s="11" t="s">
        <v>56</v>
      </c>
      <c r="D29" s="25" t="s">
        <v>79</v>
      </c>
      <c r="E29" s="56" t="s">
        <v>126</v>
      </c>
      <c r="F29" s="20" t="s">
        <v>88</v>
      </c>
      <c r="G29" s="88" t="s">
        <v>89</v>
      </c>
      <c r="H29" s="18">
        <v>2951</v>
      </c>
      <c r="I29" s="18">
        <v>2658.9</v>
      </c>
      <c r="J29" s="35">
        <v>2951</v>
      </c>
      <c r="K29" s="87" t="s">
        <v>133</v>
      </c>
      <c r="M29" s="82"/>
    </row>
    <row r="30" spans="1:15" ht="139.5" customHeight="1">
      <c r="A30" s="24" t="s">
        <v>63</v>
      </c>
      <c r="B30" s="56" t="s">
        <v>81</v>
      </c>
      <c r="C30" s="11" t="s">
        <v>56</v>
      </c>
      <c r="D30" s="25" t="s">
        <v>79</v>
      </c>
      <c r="E30" s="56" t="s">
        <v>127</v>
      </c>
      <c r="F30" s="20" t="s">
        <v>37</v>
      </c>
      <c r="G30" s="88" t="s">
        <v>89</v>
      </c>
      <c r="H30" s="18">
        <f>2475.1+274.8</f>
        <v>2749.9</v>
      </c>
      <c r="I30" s="18">
        <v>2529.4</v>
      </c>
      <c r="J30" s="81">
        <v>2746.953</v>
      </c>
      <c r="K30" s="87" t="s">
        <v>134</v>
      </c>
    </row>
    <row r="31" spans="1:15" ht="117" customHeight="1">
      <c r="A31" s="24" t="s">
        <v>64</v>
      </c>
      <c r="B31" s="56" t="s">
        <v>68</v>
      </c>
      <c r="C31" s="11" t="s">
        <v>56</v>
      </c>
      <c r="D31" s="25" t="s">
        <v>79</v>
      </c>
      <c r="E31" s="56" t="s">
        <v>80</v>
      </c>
      <c r="F31" s="20" t="s">
        <v>90</v>
      </c>
      <c r="G31" s="34" t="s">
        <v>91</v>
      </c>
      <c r="H31" s="18">
        <v>200</v>
      </c>
      <c r="I31" s="18">
        <v>200</v>
      </c>
      <c r="J31" s="18">
        <v>200</v>
      </c>
      <c r="K31" s="63"/>
    </row>
    <row r="32" spans="1:15" ht="136.5" customHeight="1">
      <c r="A32" s="24" t="s">
        <v>65</v>
      </c>
      <c r="B32" s="56" t="s">
        <v>83</v>
      </c>
      <c r="C32" s="11" t="s">
        <v>56</v>
      </c>
      <c r="D32" s="25" t="s">
        <v>79</v>
      </c>
      <c r="E32" s="56" t="s">
        <v>80</v>
      </c>
      <c r="F32" s="20">
        <v>41234</v>
      </c>
      <c r="G32" s="34" t="s">
        <v>82</v>
      </c>
      <c r="H32" s="18">
        <v>0</v>
      </c>
      <c r="I32" s="18">
        <v>0</v>
      </c>
      <c r="J32" s="18">
        <v>0</v>
      </c>
      <c r="K32" s="63" t="s">
        <v>93</v>
      </c>
    </row>
    <row r="33" spans="1:13" ht="108" customHeight="1">
      <c r="A33" s="24" t="s">
        <v>66</v>
      </c>
      <c r="B33" s="56" t="s">
        <v>70</v>
      </c>
      <c r="C33" s="11" t="s">
        <v>56</v>
      </c>
      <c r="D33" s="25" t="s">
        <v>84</v>
      </c>
      <c r="E33" s="56" t="s">
        <v>85</v>
      </c>
      <c r="F33" s="20">
        <v>41572</v>
      </c>
      <c r="G33" s="20">
        <v>41632</v>
      </c>
      <c r="H33" s="18">
        <v>350</v>
      </c>
      <c r="I33" s="18">
        <v>350</v>
      </c>
      <c r="J33" s="18">
        <v>350</v>
      </c>
      <c r="K33" s="34"/>
    </row>
    <row r="34" spans="1:13" ht="90.75" customHeight="1">
      <c r="A34" s="4" t="s">
        <v>67</v>
      </c>
      <c r="B34" s="56" t="s">
        <v>71</v>
      </c>
      <c r="C34" s="11" t="s">
        <v>56</v>
      </c>
      <c r="D34" s="25" t="s">
        <v>86</v>
      </c>
      <c r="E34" s="56" t="s">
        <v>87</v>
      </c>
      <c r="F34" s="80">
        <v>41568</v>
      </c>
      <c r="G34" s="20">
        <v>41632</v>
      </c>
      <c r="H34" s="18">
        <v>0</v>
      </c>
      <c r="I34" s="18">
        <v>0</v>
      </c>
      <c r="J34" s="18">
        <v>0</v>
      </c>
      <c r="K34" s="63" t="s">
        <v>94</v>
      </c>
    </row>
    <row r="35" spans="1:13" ht="79.5" customHeight="1">
      <c r="A35" s="4" t="s">
        <v>69</v>
      </c>
      <c r="B35" s="56" t="s">
        <v>107</v>
      </c>
      <c r="C35" s="29" t="s">
        <v>137</v>
      </c>
      <c r="D35" s="56" t="s">
        <v>106</v>
      </c>
      <c r="E35" s="56" t="s">
        <v>96</v>
      </c>
      <c r="F35" s="20" t="s">
        <v>40</v>
      </c>
      <c r="G35" s="20" t="s">
        <v>95</v>
      </c>
      <c r="H35" s="15">
        <v>47.2</v>
      </c>
      <c r="I35" s="15">
        <v>47.2</v>
      </c>
      <c r="J35" s="15">
        <v>47.2</v>
      </c>
      <c r="K35" s="34"/>
    </row>
    <row r="36" spans="1:13" ht="105" customHeight="1">
      <c r="A36" s="4" t="s">
        <v>109</v>
      </c>
      <c r="B36" s="12" t="s">
        <v>111</v>
      </c>
      <c r="C36" s="29" t="s">
        <v>113</v>
      </c>
      <c r="D36" s="56"/>
      <c r="E36" s="56"/>
      <c r="F36" s="20"/>
      <c r="G36" s="20"/>
      <c r="H36" s="15"/>
      <c r="I36" s="15"/>
      <c r="J36" s="15"/>
      <c r="K36" s="34"/>
    </row>
    <row r="37" spans="1:13" ht="140.25" customHeight="1">
      <c r="A37" s="4" t="s">
        <v>110</v>
      </c>
      <c r="B37" s="12" t="s">
        <v>112</v>
      </c>
      <c r="C37" s="29" t="s">
        <v>113</v>
      </c>
      <c r="D37" s="43" t="s">
        <v>114</v>
      </c>
      <c r="E37" s="56" t="s">
        <v>128</v>
      </c>
      <c r="F37" s="20" t="s">
        <v>115</v>
      </c>
      <c r="G37" s="20" t="s">
        <v>36</v>
      </c>
      <c r="H37" s="18">
        <f>315.1+34.985</f>
        <v>350.08500000000004</v>
      </c>
      <c r="I37" s="18">
        <f>303.407+33.337</f>
        <v>336.74399999999997</v>
      </c>
      <c r="J37" s="62">
        <v>350.1</v>
      </c>
      <c r="K37" s="63" t="s">
        <v>135</v>
      </c>
    </row>
    <row r="38" spans="1:13" ht="15.75" customHeight="1">
      <c r="A38" s="75">
        <v>4</v>
      </c>
      <c r="B38" s="99" t="s">
        <v>97</v>
      </c>
      <c r="C38" s="100"/>
      <c r="D38" s="100"/>
      <c r="E38" s="100"/>
      <c r="F38" s="100"/>
      <c r="G38" s="100"/>
      <c r="H38" s="76">
        <f>H40+H41</f>
        <v>5063.1000000000004</v>
      </c>
      <c r="I38" s="76">
        <f t="shared" ref="I38:J38" si="3">I40+I41</f>
        <v>5045.3999999999996</v>
      </c>
      <c r="J38" s="76">
        <f t="shared" si="3"/>
        <v>1529</v>
      </c>
      <c r="K38" s="73"/>
      <c r="M38" s="85"/>
    </row>
    <row r="39" spans="1:13" ht="63.75" customHeight="1">
      <c r="A39" s="4"/>
      <c r="B39" s="17" t="s">
        <v>98</v>
      </c>
      <c r="C39" s="26" t="s">
        <v>73</v>
      </c>
      <c r="D39" s="27"/>
      <c r="E39" s="27"/>
      <c r="F39" s="30"/>
      <c r="G39" s="31"/>
      <c r="H39" s="32"/>
      <c r="I39" s="32"/>
      <c r="J39" s="32"/>
      <c r="K39" s="30"/>
      <c r="M39" s="85"/>
    </row>
    <row r="40" spans="1:13" ht="112.5" customHeight="1">
      <c r="A40" s="54" t="s">
        <v>72</v>
      </c>
      <c r="B40" s="55" t="s">
        <v>99</v>
      </c>
      <c r="C40" s="44" t="s">
        <v>73</v>
      </c>
      <c r="D40" s="45" t="s">
        <v>75</v>
      </c>
      <c r="E40" s="45" t="s">
        <v>130</v>
      </c>
      <c r="F40" s="46" t="s">
        <v>40</v>
      </c>
      <c r="G40" s="47" t="s">
        <v>36</v>
      </c>
      <c r="H40" s="48">
        <v>1939.4</v>
      </c>
      <c r="I40" s="49">
        <v>1939.4</v>
      </c>
      <c r="J40" s="48">
        <v>991.6</v>
      </c>
      <c r="K40" s="61" t="s">
        <v>116</v>
      </c>
      <c r="M40" s="85"/>
    </row>
    <row r="41" spans="1:13" ht="91.5" customHeight="1">
      <c r="A41" s="9" t="s">
        <v>74</v>
      </c>
      <c r="B41" s="10" t="s">
        <v>100</v>
      </c>
      <c r="C41" s="26" t="s">
        <v>73</v>
      </c>
      <c r="D41" s="28" t="s">
        <v>108</v>
      </c>
      <c r="E41" s="28" t="s">
        <v>129</v>
      </c>
      <c r="F41" s="20" t="s">
        <v>40</v>
      </c>
      <c r="G41" s="88" t="s">
        <v>36</v>
      </c>
      <c r="H41" s="36">
        <v>3123.7</v>
      </c>
      <c r="I41" s="15">
        <v>3106</v>
      </c>
      <c r="J41" s="36">
        <v>537.4</v>
      </c>
      <c r="K41" s="61" t="s">
        <v>116</v>
      </c>
      <c r="M41" s="85"/>
    </row>
    <row r="42" spans="1:13" ht="27.75" customHeight="1">
      <c r="A42" s="9"/>
      <c r="B42" s="77" t="s">
        <v>120</v>
      </c>
      <c r="C42" s="26"/>
      <c r="D42" s="28"/>
      <c r="E42" s="28"/>
      <c r="F42" s="20"/>
      <c r="G42" s="88"/>
      <c r="H42" s="78">
        <f>H8+H20+H25+H38</f>
        <v>39809.384999999995</v>
      </c>
      <c r="I42" s="78">
        <f t="shared" ref="I42:J42" si="4">I8+I20+I25+I38</f>
        <v>36336.608</v>
      </c>
      <c r="J42" s="78">
        <f t="shared" si="4"/>
        <v>35976.591</v>
      </c>
      <c r="K42" s="29"/>
      <c r="M42" s="85"/>
    </row>
    <row r="43" spans="1:13" s="51" customFormat="1">
      <c r="A43" s="50"/>
      <c r="G43" s="52"/>
      <c r="H43" s="53"/>
      <c r="I43" s="53"/>
      <c r="J43" s="53"/>
    </row>
    <row r="44" spans="1:13" s="51" customFormat="1">
      <c r="A44" s="50"/>
      <c r="G44" s="52"/>
      <c r="H44" s="53"/>
      <c r="I44" s="53"/>
      <c r="J44" s="53"/>
    </row>
    <row r="45" spans="1:13">
      <c r="B45" s="38" t="s">
        <v>101</v>
      </c>
      <c r="C45" s="38"/>
      <c r="D45" s="38"/>
      <c r="E45" s="38"/>
      <c r="G45" s="38" t="s">
        <v>102</v>
      </c>
    </row>
    <row r="46" spans="1:13">
      <c r="B46" s="38"/>
      <c r="C46" s="38"/>
      <c r="D46" s="38"/>
      <c r="E46" s="38"/>
      <c r="F46" s="38"/>
      <c r="G46" s="39"/>
    </row>
    <row r="49" spans="2:2" ht="12" customHeight="1">
      <c r="B49" s="37" t="s">
        <v>103</v>
      </c>
    </row>
    <row r="50" spans="2:2" ht="13.5" customHeight="1">
      <c r="B50" s="37" t="s">
        <v>104</v>
      </c>
    </row>
    <row r="51" spans="2:2" ht="11.25" customHeight="1">
      <c r="B51" s="37" t="s">
        <v>141</v>
      </c>
    </row>
    <row r="52" spans="2:2" ht="12.75" customHeight="1">
      <c r="B52" s="37" t="s">
        <v>105</v>
      </c>
    </row>
  </sheetData>
  <mergeCells count="17">
    <mergeCell ref="B38:G38"/>
    <mergeCell ref="H5:I5"/>
    <mergeCell ref="J5:J6"/>
    <mergeCell ref="K5:K6"/>
    <mergeCell ref="B8:G8"/>
    <mergeCell ref="B20:G20"/>
    <mergeCell ref="B25:G2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G6"/>
  </mergeCells>
  <pageMargins left="0.23622047244094491" right="0.15748031496062992" top="0.31496062992125984" bottom="0.35433070866141736" header="0.31496062992125984" footer="0.31496062992125984"/>
  <pageSetup paperSize="9" scale="71" orientation="landscape" verticalDpi="0" r:id="rId1"/>
  <rowBreaks count="3" manualBreakCount="3">
    <brk id="21" max="10" man="1"/>
    <brk id="29" max="10" man="1"/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</vt:lpstr>
      <vt:lpstr>после</vt:lpstr>
      <vt:lpstr>Лист2</vt:lpstr>
      <vt:lpstr>Лист3</vt:lpstr>
      <vt:lpstr>до!Заголовки_для_печати</vt:lpstr>
      <vt:lpstr>после!Заголовки_для_печати</vt:lpstr>
      <vt:lpstr>до!Область_печати</vt:lpstr>
      <vt:lpstr>после!Область_печати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2015-02-18T14:33:53Z</cp:lastPrinted>
  <dcterms:created xsi:type="dcterms:W3CDTF">2014-07-10T07:34:36Z</dcterms:created>
  <dcterms:modified xsi:type="dcterms:W3CDTF">2015-02-26T06:34:53Z</dcterms:modified>
</cp:coreProperties>
</file>